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_xlnm.Print_Area" localSheetId="3">' Pol'!$A$1:$U$65</definedName>
    <definedName name="_xlnm.Print_Area" localSheetId="1">Stavba!$A$1:$J$52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I48"/>
  <c r="I47"/>
  <c r="G39"/>
  <c r="F39"/>
  <c r="G55" i="12"/>
  <c r="AC55"/>
  <c r="AD55"/>
  <c r="G9"/>
  <c r="G8"/>
  <c r="I9"/>
  <c r="I8"/>
  <c r="K9"/>
  <c r="K8"/>
  <c r="O9"/>
  <c r="O8"/>
  <c r="Q9"/>
  <c r="Q8"/>
  <c r="U9"/>
  <c r="U8"/>
  <c r="G10"/>
  <c r="I10"/>
  <c r="K10"/>
  <c r="M10"/>
  <c r="O10"/>
  <c r="Q10"/>
  <c r="U10"/>
  <c r="G11"/>
  <c r="I11"/>
  <c r="K11"/>
  <c r="M11"/>
  <c r="O11"/>
  <c r="Q11"/>
  <c r="U11"/>
  <c r="G15"/>
  <c r="I15"/>
  <c r="K15"/>
  <c r="M15"/>
  <c r="O15"/>
  <c r="Q15"/>
  <c r="U15"/>
  <c r="G19"/>
  <c r="M19"/>
  <c r="I19"/>
  <c r="K19"/>
  <c r="O19"/>
  <c r="Q19"/>
  <c r="U19"/>
  <c r="G21"/>
  <c r="I21"/>
  <c r="K21"/>
  <c r="M21"/>
  <c r="O21"/>
  <c r="Q21"/>
  <c r="U21"/>
  <c r="G23"/>
  <c r="M23"/>
  <c r="I23"/>
  <c r="K23"/>
  <c r="O23"/>
  <c r="Q23"/>
  <c r="U23"/>
  <c r="G25"/>
  <c r="I25"/>
  <c r="K25"/>
  <c r="M25"/>
  <c r="O25"/>
  <c r="Q25"/>
  <c r="U25"/>
  <c r="G27"/>
  <c r="M27"/>
  <c r="I27"/>
  <c r="K27"/>
  <c r="O27"/>
  <c r="Q27"/>
  <c r="U27"/>
  <c r="G31"/>
  <c r="I31"/>
  <c r="K31"/>
  <c r="M31"/>
  <c r="O31"/>
  <c r="Q31"/>
  <c r="U31"/>
  <c r="G35"/>
  <c r="M35"/>
  <c r="I35"/>
  <c r="K35"/>
  <c r="O35"/>
  <c r="Q35"/>
  <c r="U35"/>
  <c r="G37"/>
  <c r="O37"/>
  <c r="G38"/>
  <c r="M38"/>
  <c r="M37"/>
  <c r="I38"/>
  <c r="I37"/>
  <c r="K38"/>
  <c r="K37"/>
  <c r="O38"/>
  <c r="Q38"/>
  <c r="Q37"/>
  <c r="U38"/>
  <c r="U37"/>
  <c r="G43"/>
  <c r="I43"/>
  <c r="I42"/>
  <c r="K43"/>
  <c r="M43"/>
  <c r="O43"/>
  <c r="Q43"/>
  <c r="Q42"/>
  <c r="U43"/>
  <c r="G44"/>
  <c r="M44"/>
  <c r="I44"/>
  <c r="K44"/>
  <c r="K42"/>
  <c r="O44"/>
  <c r="Q44"/>
  <c r="U44"/>
  <c r="U42"/>
  <c r="G45"/>
  <c r="I45"/>
  <c r="K45"/>
  <c r="M45"/>
  <c r="O45"/>
  <c r="Q45"/>
  <c r="U45"/>
  <c r="G46"/>
  <c r="M46"/>
  <c r="I46"/>
  <c r="K46"/>
  <c r="O46"/>
  <c r="O42"/>
  <c r="Q46"/>
  <c r="U46"/>
  <c r="G47"/>
  <c r="I47"/>
  <c r="K47"/>
  <c r="M47"/>
  <c r="O47"/>
  <c r="Q47"/>
  <c r="U47"/>
  <c r="G48"/>
  <c r="M48"/>
  <c r="I48"/>
  <c r="K48"/>
  <c r="O48"/>
  <c r="Q48"/>
  <c r="U48"/>
  <c r="G49"/>
  <c r="O49"/>
  <c r="G50"/>
  <c r="M50"/>
  <c r="M49"/>
  <c r="I50"/>
  <c r="I49"/>
  <c r="K50"/>
  <c r="K49"/>
  <c r="O50"/>
  <c r="Q50"/>
  <c r="Q49"/>
  <c r="U50"/>
  <c r="U49"/>
  <c r="I51"/>
  <c r="K51"/>
  <c r="Q51"/>
  <c r="U51"/>
  <c r="G52"/>
  <c r="G51"/>
  <c r="I52"/>
  <c r="K52"/>
  <c r="M52"/>
  <c r="O52"/>
  <c r="O51"/>
  <c r="Q52"/>
  <c r="U52"/>
  <c r="G53"/>
  <c r="M53"/>
  <c r="I53"/>
  <c r="K53"/>
  <c r="O53"/>
  <c r="Q53"/>
  <c r="U53"/>
  <c r="I20" i="1"/>
  <c r="I19"/>
  <c r="I18"/>
  <c r="I17"/>
  <c r="I16"/>
  <c r="I52"/>
  <c r="G27"/>
  <c r="F40"/>
  <c r="G23"/>
  <c r="G40"/>
  <c r="G25"/>
  <c r="G26"/>
  <c r="H39"/>
  <c r="I39"/>
  <c r="I40"/>
  <c r="J39"/>
  <c r="J40"/>
  <c r="J28"/>
  <c r="J26"/>
  <c r="G38"/>
  <c r="F38"/>
  <c r="H32"/>
  <c r="J23"/>
  <c r="J24"/>
  <c r="J25"/>
  <c r="J27"/>
  <c r="E24"/>
  <c r="E26"/>
  <c r="G24"/>
  <c r="G29"/>
  <c r="G28"/>
  <c r="M42" i="12"/>
  <c r="M51"/>
  <c r="G42"/>
  <c r="M9"/>
  <c r="M8"/>
  <c r="I21" i="1"/>
  <c r="H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<sst xmlns="http://schemas.openxmlformats.org/spreadsheetml/2006/main" count="269" uniqueCount="152">
  <si>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</si>
  <si>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</si>
  <si>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</si>
  <si>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</si>
  <si>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</si>
  <si>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</si>
  <si>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</si>
  <si>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</si>
  <si>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</si>
  <si>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</si>
  <si>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</si>
  <si>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</si>
  <si>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</si>
  <si>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</si>
  <si>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</si>
  <si>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</si>
  <si>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</si>
  <si>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</si>
  <si>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</si>
  <si>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</si>
  <si>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</si>
  <si>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</si>
  <si>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</si>
  <si>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</si>
  <si>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</si>
  <si>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</si>
  <si>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</si>
  <si>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</si>
  <si>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</si>
  <si>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</si>
  <si>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</si>
  <si>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</si>
  <si>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</si>
  <si>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</si>
  <si>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</si>
  <si>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</si>
  <si>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</si>
  <si>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</si>
  <si>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</si>
  <si>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</si>
  <si>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</si>
  <si>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</si>
  <si>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</si>
  <si>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</si>
  <si>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</si>
  <si>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025-Stavba místní komunikace v lokalitě Nad Fojstvím II, Zubří - Plynovod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</si>
  <si>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</si>
  <si>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</si>
  <si>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</si>
  <si>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</si>
  <si>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</si>
  <si>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</si>
  <si>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</si>
  <si>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</si>
  <si>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87</t>
  </si>
  <si>
    <t>Potrubí z trub z plast.hmot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</si>
  <si>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</si>
  <si>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</si>
  <si>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</si>
  <si>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</si>
  <si>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</si>
  <si>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</si>
  <si>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</si>
  <si>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</si>
  <si>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</si>
  <si>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</si>
  <si>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</si>
  <si>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</si>
  <si>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</si>
  <si>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</si>
  <si>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</si>
  <si>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</si>
  <si>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</si>
  <si>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</si>
  <si>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</si>
  <si>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</si>
  <si>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</si>
  <si>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</si>
  <si>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</si>
  <si>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</si>
  <si>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</si>
  <si>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</si>
  <si>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</si>
  <si>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</si>
  <si>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</si>
  <si>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</si>
  <si>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</si>
  <si>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01_01</t>
  </si>
  <si>
    <t>Geodetické zaměření</t>
  </si>
  <si>
    <t>kompl.</t>
  </si>
  <si>
    <t>POL1_0</t>
  </si>
  <si>
    <t>01_02</t>
  </si>
  <si>
    <t xml:space="preserve">Geometrický plán </t>
  </si>
  <si>
    <t>132201112R00</t>
  </si>
  <si>
    <t>Hloubení rýh š.do 60 cm v hor.3 nad 100 m3,STROJNĚ</t>
  </si>
  <si>
    <t>m3</t>
  </si>
  <si>
    <t>350,00*1,40*0,60</t>
  </si>
  <si>
    <t>VV</t>
  </si>
  <si>
    <t>přípojky:3,50*1,30*0,60*6</t>
  </si>
  <si>
    <t>7,50*1,30*0,60*2</t>
  </si>
  <si>
    <t>132201119R00</t>
  </si>
  <si>
    <t>Příplatek za lepivost - hloubení rýh 60 cm v hor.3</t>
  </si>
  <si>
    <t>162701105R00</t>
  </si>
  <si>
    <t>Vodorovné přemístění výkopku z hor.1-4 do 10000 m</t>
  </si>
  <si>
    <t>69,48+23,16</t>
  </si>
  <si>
    <t>167101102R00</t>
  </si>
  <si>
    <t>Nakládání výkopku z hor.1-4 v množství nad 100 m3</t>
  </si>
  <si>
    <t>171201201R00</t>
  </si>
  <si>
    <t>Uložení sypaniny na skl.-sypanina na výšku přes 2m</t>
  </si>
  <si>
    <t>174101101R00</t>
  </si>
  <si>
    <t>Zásyp jam, rýh, šachet se zhutněním</t>
  </si>
  <si>
    <t>291,42-57,90-19,30</t>
  </si>
  <si>
    <t>175101101RT2</t>
  </si>
  <si>
    <t>Obsyp potrubí bez prohození sypaniny, s dodáním štěrkopísku frakce 0 - 22 mm</t>
  </si>
  <si>
    <t>350,00*0,30*0,60</t>
  </si>
  <si>
    <t>přípojky:3,50*0,30*0,60*6</t>
  </si>
  <si>
    <t>7,50*0,30*0,60*2</t>
  </si>
  <si>
    <t>175101109R00</t>
  </si>
  <si>
    <t>Příplatek za prohození sypaniny pro obsyp potrubí</t>
  </si>
  <si>
    <t>199000002R00</t>
  </si>
  <si>
    <t>Poplatek za skládku horniny 1- 4</t>
  </si>
  <si>
    <t>69,48+19,30</t>
  </si>
  <si>
    <t>451573111R00</t>
  </si>
  <si>
    <t>Lože pod potrubí ze štěrkopísku do 63 mm</t>
  </si>
  <si>
    <t>350,00*0,10*0,60</t>
  </si>
  <si>
    <t>přípojky:3,50*0,10*0,60*6</t>
  </si>
  <si>
    <t>7,50*0,10*0,60*2</t>
  </si>
  <si>
    <t>871_01</t>
  </si>
  <si>
    <t>Plynovod PE 100 SDR 11 d63 Dualtec (s ochranným , pláštěm), vč.signal.vodiče a vystr.folie</t>
  </si>
  <si>
    <t>m</t>
  </si>
  <si>
    <t>871_02</t>
  </si>
  <si>
    <t>Napojení nového plynovodu na stávající, plynovod</t>
  </si>
  <si>
    <t>871_03</t>
  </si>
  <si>
    <t>Přípojka PE-PE d63-d32 s ochranným pláštěm,  (6x l=3,50 m, 2x l=7,50 m)</t>
  </si>
  <si>
    <t>871_04</t>
  </si>
  <si>
    <t>Tlaková zkouška</t>
  </si>
  <si>
    <t>871_05</t>
  </si>
  <si>
    <t>Revize</t>
  </si>
  <si>
    <t>871_06</t>
  </si>
  <si>
    <t>Technická dokumentace a přejímka v RWE</t>
  </si>
  <si>
    <t>998276101R00</t>
  </si>
  <si>
    <t>Přesun hmot, trubní vedení plastová, otevř. výkop</t>
  </si>
  <si>
    <t>t</t>
  </si>
  <si>
    <t>VRN_01</t>
  </si>
  <si>
    <t>Technicko-koordinační činnost mistra</t>
  </si>
  <si>
    <t>VRN010101VN1</t>
  </si>
  <si>
    <t>Zařízení staveniště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</si>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</sst>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4" borderId="20" xfId="0" applyNumberFormat="1" applyFill="1" applyBorder="1" applyAlignment="1">
      <alignment wrapText="1"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17" fillId="0" borderId="28" xfId="0" applyNumberFormat="1" applyFont="1" applyBorder="1" applyAlignment="1">
      <alignment vertical="top" wrapText="1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wrapText="1" shrinkToFit="1"/>
    </xf>
    <xf numFmtId="164" fontId="0" fillId="2" borderId="20" xfId="0" applyNumberFormat="1" applyFill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3" borderId="20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6" fillId="0" borderId="26" xfId="0" applyNumberFormat="1" applyFont="1" applyBorder="1" applyAlignment="1">
      <alignment horizontal="left" vertical="top" wrapText="1"/>
    </xf>
    <xf numFmtId="0" fontId="17" fillId="0" borderId="26" xfId="0" quotePrefix="1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4" fontId="7" fillId="4" borderId="20" xfId="0" applyNumberFormat="1" applyFont="1" applyFill="1" applyBorder="1" applyAlignment="1"/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4" borderId="12" xfId="0" applyNumberFormat="1" applyFill="1" applyBorder="1"/>
    <xf numFmtId="3" fontId="0" fillId="4" borderId="9" xfId="0" applyNumberFormat="1" applyFill="1" applyBorder="1"/>
    <xf numFmtId="3" fontId="0" fillId="4" borderId="27" xfId="0" applyNumberFormat="1" applyFill="1" applyBorder="1"/>
    <xf numFmtId="0" fontId="15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4" fontId="13" fillId="0" borderId="13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opLeftCell="B27" zoomScaleNormal="100" zoomScaleSheetLayoutView="75" workbookViewId="0">
      <selection activeCell="I11" sqref="I1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>
      <c r="A2" s="4"/>
      <c r="B2" s="81" t="s">
        <v>40</v>
      </c>
      <c r="C2" s="82"/>
      <c r="D2" s="221" t="s">
        <v>45</v>
      </c>
      <c r="E2" s="222"/>
      <c r="F2" s="222"/>
      <c r="G2" s="222"/>
      <c r="H2" s="222"/>
      <c r="I2" s="222"/>
      <c r="J2" s="223"/>
      <c r="O2" s="2"/>
    </row>
    <row r="3" spans="1:15" ht="23.25" hidden="1" customHeight="1">
      <c r="A3" s="4"/>
      <c r="B3" s="83" t="s">
        <v>43</v>
      </c>
      <c r="C3" s="84"/>
      <c r="D3" s="225"/>
      <c r="E3" s="226"/>
      <c r="F3" s="226"/>
      <c r="G3" s="226"/>
      <c r="H3" s="226"/>
      <c r="I3" s="226"/>
      <c r="J3" s="227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1"/>
      <c r="E11" s="231"/>
      <c r="F11" s="231"/>
      <c r="G11" s="231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34"/>
      <c r="E12" s="234"/>
      <c r="F12" s="234"/>
      <c r="G12" s="234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35"/>
      <c r="E13" s="235"/>
      <c r="F13" s="235"/>
      <c r="G13" s="23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30"/>
      <c r="F15" s="230"/>
      <c r="G15" s="232"/>
      <c r="H15" s="232"/>
      <c r="I15" s="232" t="s">
        <v>28</v>
      </c>
      <c r="J15" s="233"/>
    </row>
    <row r="16" spans="1:15" ht="23.25" customHeight="1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SUMIF(F47:F51,A16,I47:I51)+SUMIF(F47:F51,"PSU",I47:I51)</f>
        <v>0</v>
      </c>
      <c r="J16" s="224"/>
    </row>
    <row r="17" spans="1:10" ht="23.25" customHeight="1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SUMIF(F47:F51,A17,I47:I51)</f>
        <v>0</v>
      </c>
      <c r="J17" s="224"/>
    </row>
    <row r="18" spans="1:10" ht="23.25" customHeight="1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SUMIF(F47:F51,A18,I47:I51)</f>
        <v>0</v>
      </c>
      <c r="J18" s="224"/>
    </row>
    <row r="19" spans="1:10" ht="23.25" customHeight="1">
      <c r="A19" s="141" t="s">
        <v>58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SUMIF(F47:F51,A19,I47:I51)</f>
        <v>0</v>
      </c>
      <c r="J19" s="224"/>
    </row>
    <row r="20" spans="1:10" ht="23.25" customHeight="1">
      <c r="A20" s="141" t="s">
        <v>59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SUMIF(F47:F51,A20,I47:I51)</f>
        <v>0</v>
      </c>
      <c r="J20" s="224"/>
    </row>
    <row r="21" spans="1:10" ht="23.25" customHeight="1">
      <c r="A21" s="4"/>
      <c r="B21" s="74" t="s">
        <v>28</v>
      </c>
      <c r="C21" s="75"/>
      <c r="D21" s="76"/>
      <c r="E21" s="228"/>
      <c r="F21" s="243"/>
      <c r="G21" s="228"/>
      <c r="H21" s="243"/>
      <c r="I21" s="228">
        <f>SUM(I16:J20)</f>
        <v>0</v>
      </c>
      <c r="J21" s="22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 ca="1">ZakladDPHSniVypocet</f>
        <v>0</v>
      </c>
      <c r="H23" s="218"/>
      <c r="I23" s="218"/>
      <c r="J23" s="62" t="str">
        <f t="shared" ref="J23:J28" ca="1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 ca="1">SazbaDPH1</f>
        <v>15</v>
      </c>
      <c r="F24" s="61" t="s">
        <v>0</v>
      </c>
      <c r="G24" s="215">
        <f ca="1">ZakladDPHSni*SazbaDPH1/100</f>
        <v>0</v>
      </c>
      <c r="H24" s="216"/>
      <c r="I24" s="216"/>
      <c r="J24" s="62" t="str">
        <f t="shared" ca="1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 ca="1">ZakladDPHZaklVypocet</f>
        <v>0</v>
      </c>
      <c r="H25" s="218"/>
      <c r="I25" s="218"/>
      <c r="J25" s="62" t="str">
        <f t="shared" ca="1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 ca="1">SazbaDPH2</f>
        <v>21</v>
      </c>
      <c r="F26" s="44" t="s">
        <v>0</v>
      </c>
      <c r="G26" s="239">
        <f ca="1">ZakladDPHZakl*SazbaDPH2/100</f>
        <v>0</v>
      </c>
      <c r="H26" s="240"/>
      <c r="I26" s="240"/>
      <c r="J26" s="56" t="str">
        <f t="shared" ca="1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1">
        <f ca="1">0</f>
        <v>0</v>
      </c>
      <c r="H27" s="241"/>
      <c r="I27" s="241"/>
      <c r="J27" s="63" t="str">
        <f t="shared" ca="1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44">
        <f ca="1">ZakladDPHSniVypocet+ZakladDPHZaklVypocet</f>
        <v>0</v>
      </c>
      <c r="H28" s="244"/>
      <c r="I28" s="244"/>
      <c r="J28" s="117" t="str">
        <f t="shared" ca="1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42">
        <f ca="1">ZakladDPHSni+DPHSni+ZakladDPHZakl+DPHZakl+Zaokrouhleni</f>
        <v>0</v>
      </c>
      <c r="H29" s="242"/>
      <c r="I29" s="242"/>
      <c r="J29" s="119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43171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>
      <c r="A39" s="97">
        <v>1</v>
      </c>
      <c r="B39" s="103"/>
      <c r="C39" s="205"/>
      <c r="D39" s="206"/>
      <c r="E39" s="206"/>
      <c r="F39" s="108">
        <f ca="1">' Pol'!AC55</f>
        <v>0</v>
      </c>
      <c r="G39" s="109">
        <f ca="1">' Pol'!AD55</f>
        <v>0</v>
      </c>
      <c r="H39" s="110">
        <f ca="1">(F39*SazbaDPH1/100)+(G39*SazbaDPH2/100)</f>
        <v>0</v>
      </c>
      <c r="I39" s="110">
        <f>F39+G39+H39</f>
        <v>0</v>
      </c>
      <c r="J39" s="104" t="str">
        <f ca="1">IF(CenaCelkemVypocet=0,"",I39/CenaCelkemVypocet*100)</f>
        <v/>
      </c>
    </row>
    <row r="40" spans="1:10" ht="25.5" hidden="1" customHeight="1">
      <c r="A40" s="97"/>
      <c r="B40" s="207" t="s">
        <v>46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>
      <c r="B44" s="120" t="s">
        <v>48</v>
      </c>
    </row>
    <row r="46" spans="1:10" ht="25.5" customHeight="1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210" t="s">
        <v>28</v>
      </c>
      <c r="J46" s="210"/>
    </row>
    <row r="47" spans="1:10" ht="25.5" customHeight="1">
      <c r="A47" s="122"/>
      <c r="B47" s="130" t="s">
        <v>50</v>
      </c>
      <c r="C47" s="212" t="s">
        <v>51</v>
      </c>
      <c r="D47" s="213"/>
      <c r="E47" s="213"/>
      <c r="F47" s="132" t="s">
        <v>23</v>
      </c>
      <c r="G47" s="133"/>
      <c r="H47" s="133"/>
      <c r="I47" s="211">
        <f ca="1">' Pol'!G8</f>
        <v>0</v>
      </c>
      <c r="J47" s="211"/>
    </row>
    <row r="48" spans="1:10" ht="25.5" customHeight="1">
      <c r="A48" s="122"/>
      <c r="B48" s="124" t="s">
        <v>52</v>
      </c>
      <c r="C48" s="200" t="s">
        <v>53</v>
      </c>
      <c r="D48" s="201"/>
      <c r="E48" s="201"/>
      <c r="F48" s="134" t="s">
        <v>23</v>
      </c>
      <c r="G48" s="135"/>
      <c r="H48" s="135"/>
      <c r="I48" s="199">
        <f ca="1">' Pol'!G37</f>
        <v>0</v>
      </c>
      <c r="J48" s="199"/>
    </row>
    <row r="49" spans="1:10" ht="25.5" customHeight="1">
      <c r="A49" s="122"/>
      <c r="B49" s="124" t="s">
        <v>54</v>
      </c>
      <c r="C49" s="200" t="s">
        <v>55</v>
      </c>
      <c r="D49" s="201"/>
      <c r="E49" s="201"/>
      <c r="F49" s="134" t="s">
        <v>23</v>
      </c>
      <c r="G49" s="135"/>
      <c r="H49" s="135"/>
      <c r="I49" s="199">
        <f ca="1">' Pol'!G42</f>
        <v>0</v>
      </c>
      <c r="J49" s="199"/>
    </row>
    <row r="50" spans="1:10" ht="25.5" customHeight="1">
      <c r="A50" s="122"/>
      <c r="B50" s="124" t="s">
        <v>56</v>
      </c>
      <c r="C50" s="200" t="s">
        <v>57</v>
      </c>
      <c r="D50" s="201"/>
      <c r="E50" s="201"/>
      <c r="F50" s="134" t="s">
        <v>23</v>
      </c>
      <c r="G50" s="135"/>
      <c r="H50" s="135"/>
      <c r="I50" s="199">
        <f ca="1">' Pol'!G49</f>
        <v>0</v>
      </c>
      <c r="J50" s="199"/>
    </row>
    <row r="51" spans="1:10" ht="25.5" customHeight="1">
      <c r="A51" s="122"/>
      <c r="B51" s="131" t="s">
        <v>58</v>
      </c>
      <c r="C51" s="203" t="s">
        <v>26</v>
      </c>
      <c r="D51" s="204"/>
      <c r="E51" s="204"/>
      <c r="F51" s="136" t="s">
        <v>58</v>
      </c>
      <c r="G51" s="137"/>
      <c r="H51" s="137"/>
      <c r="I51" s="202">
        <f ca="1">' Pol'!G51</f>
        <v>0</v>
      </c>
      <c r="J51" s="202"/>
    </row>
    <row r="52" spans="1:10" ht="25.5" customHeight="1">
      <c r="A52" s="123"/>
      <c r="B52" s="127" t="s">
        <v>1</v>
      </c>
      <c r="C52" s="127"/>
      <c r="D52" s="128"/>
      <c r="E52" s="128"/>
      <c r="F52" s="138"/>
      <c r="G52" s="139"/>
      <c r="H52" s="139"/>
      <c r="I52" s="198">
        <f>SUM(I47:I51)</f>
        <v>0</v>
      </c>
      <c r="J52" s="198"/>
    </row>
    <row r="53" spans="1:10">
      <c r="F53" s="140"/>
      <c r="G53" s="96"/>
      <c r="H53" s="140"/>
      <c r="I53" s="96"/>
      <c r="J53" s="96"/>
    </row>
    <row r="54" spans="1:10">
      <c r="F54" s="140"/>
      <c r="G54" s="96"/>
      <c r="H54" s="140"/>
      <c r="I54" s="96"/>
      <c r="J54" s="96"/>
    </row>
    <row r="55" spans="1:10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I21:J21"/>
    <mergeCell ref="G19:H19"/>
    <mergeCell ref="G20:H20"/>
    <mergeCell ref="E15:F15"/>
    <mergeCell ref="D11:G11"/>
    <mergeCell ref="G15:H15"/>
    <mergeCell ref="I15:J15"/>
    <mergeCell ref="E16:F16"/>
    <mergeCell ref="D12:G12"/>
    <mergeCell ref="D13:G13"/>
    <mergeCell ref="I17:J17"/>
    <mergeCell ref="I18:J18"/>
    <mergeCell ref="E18:F18"/>
    <mergeCell ref="D3:J3"/>
    <mergeCell ref="E20:F20"/>
    <mergeCell ref="I20:J20"/>
    <mergeCell ref="G24:I24"/>
    <mergeCell ref="G23:I23"/>
    <mergeCell ref="E19:F19"/>
    <mergeCell ref="I48:J48"/>
    <mergeCell ref="C48:E48"/>
    <mergeCell ref="D2:J2"/>
    <mergeCell ref="E17:F17"/>
    <mergeCell ref="G16:H16"/>
    <mergeCell ref="G17:H17"/>
    <mergeCell ref="G18:H18"/>
    <mergeCell ref="C39:E39"/>
    <mergeCell ref="B40:E40"/>
    <mergeCell ref="I46:J46"/>
    <mergeCell ref="I47:J47"/>
    <mergeCell ref="C47:E47"/>
    <mergeCell ref="D35:E35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5" t="s">
        <v>6</v>
      </c>
      <c r="B1" s="245"/>
      <c r="C1" s="246"/>
      <c r="D1" s="245"/>
      <c r="E1" s="245"/>
      <c r="F1" s="245"/>
      <c r="G1" s="245"/>
    </row>
    <row r="2" spans="1:7" ht="24.9" customHeight="1">
      <c r="A2" s="79" t="s">
        <v>41</v>
      </c>
      <c r="B2" s="78"/>
      <c r="C2" s="247"/>
      <c r="D2" s="247"/>
      <c r="E2" s="247"/>
      <c r="F2" s="247"/>
      <c r="G2" s="248"/>
    </row>
    <row r="3" spans="1:7" ht="24.9" hidden="1" customHeight="1">
      <c r="A3" s="79" t="s">
        <v>7</v>
      </c>
      <c r="B3" s="78"/>
      <c r="C3" s="247"/>
      <c r="D3" s="247"/>
      <c r="E3" s="247"/>
      <c r="F3" s="247"/>
      <c r="G3" s="248"/>
    </row>
    <row r="4" spans="1:7" ht="24.9" hidden="1" customHeight="1">
      <c r="A4" s="79" t="s">
        <v>8</v>
      </c>
      <c r="B4" s="78"/>
      <c r="C4" s="247"/>
      <c r="D4" s="247"/>
      <c r="E4" s="247"/>
      <c r="F4" s="247"/>
      <c r="G4" s="24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5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61" t="s">
        <v>6</v>
      </c>
      <c r="B1" s="261"/>
      <c r="C1" s="261"/>
      <c r="D1" s="261"/>
      <c r="E1" s="261"/>
      <c r="F1" s="261"/>
      <c r="G1" s="261"/>
      <c r="AE1" t="s">
        <v>61</v>
      </c>
    </row>
    <row r="2" spans="1:60" ht="24.9" customHeight="1">
      <c r="A2" s="143" t="s">
        <v>60</v>
      </c>
      <c r="B2" s="78"/>
      <c r="C2" s="262" t="s">
        <v>45</v>
      </c>
      <c r="D2" s="263"/>
      <c r="E2" s="263"/>
      <c r="F2" s="263"/>
      <c r="G2" s="264"/>
      <c r="AE2" t="s">
        <v>62</v>
      </c>
    </row>
    <row r="3" spans="1:60" ht="24.9" hidden="1" customHeight="1">
      <c r="A3" s="143" t="s">
        <v>7</v>
      </c>
      <c r="B3" s="78"/>
      <c r="C3" s="262"/>
      <c r="D3" s="263"/>
      <c r="E3" s="263"/>
      <c r="F3" s="263"/>
      <c r="G3" s="264"/>
      <c r="AE3" t="s">
        <v>63</v>
      </c>
    </row>
    <row r="4" spans="1:60" ht="24.9" hidden="1" customHeight="1">
      <c r="A4" s="143" t="s">
        <v>8</v>
      </c>
      <c r="B4" s="78"/>
      <c r="C4" s="262"/>
      <c r="D4" s="263"/>
      <c r="E4" s="263"/>
      <c r="F4" s="263"/>
      <c r="G4" s="264"/>
      <c r="AE4" t="s">
        <v>64</v>
      </c>
    </row>
    <row r="5" spans="1:60" hidden="1">
      <c r="A5" s="144" t="s">
        <v>65</v>
      </c>
      <c r="B5" s="145"/>
      <c r="C5" s="146"/>
      <c r="D5" s="147"/>
      <c r="E5" s="147"/>
      <c r="F5" s="147"/>
      <c r="G5" s="148"/>
      <c r="AE5" t="s">
        <v>66</v>
      </c>
    </row>
    <row r="7" spans="1:60" ht="39.6">
      <c r="A7" s="153" t="s">
        <v>67</v>
      </c>
      <c r="B7" s="154" t="s">
        <v>68</v>
      </c>
      <c r="C7" s="154" t="s">
        <v>69</v>
      </c>
      <c r="D7" s="153" t="s">
        <v>70</v>
      </c>
      <c r="E7" s="153" t="s">
        <v>71</v>
      </c>
      <c r="F7" s="149" t="s">
        <v>72</v>
      </c>
      <c r="G7" s="153" t="s">
        <v>28</v>
      </c>
      <c r="H7" s="156" t="s">
        <v>29</v>
      </c>
      <c r="I7" s="156" t="s">
        <v>73</v>
      </c>
      <c r="J7" s="156" t="s">
        <v>30</v>
      </c>
      <c r="K7" s="156" t="s">
        <v>74</v>
      </c>
      <c r="L7" s="156" t="s">
        <v>75</v>
      </c>
      <c r="M7" s="156" t="s">
        <v>76</v>
      </c>
      <c r="N7" s="156" t="s">
        <v>77</v>
      </c>
      <c r="O7" s="156" t="s">
        <v>78</v>
      </c>
      <c r="P7" s="156" t="s">
        <v>79</v>
      </c>
      <c r="Q7" s="156" t="s">
        <v>80</v>
      </c>
      <c r="R7" s="156" t="s">
        <v>81</v>
      </c>
      <c r="S7" s="156" t="s">
        <v>82</v>
      </c>
      <c r="T7" s="156" t="s">
        <v>83</v>
      </c>
      <c r="U7" s="156" t="s">
        <v>84</v>
      </c>
    </row>
    <row r="8" spans="1:60">
      <c r="A8" s="172" t="s">
        <v>85</v>
      </c>
      <c r="B8" s="173" t="s">
        <v>50</v>
      </c>
      <c r="C8" s="174" t="s">
        <v>51</v>
      </c>
      <c r="D8" s="175"/>
      <c r="E8" s="176"/>
      <c r="F8" s="177"/>
      <c r="G8" s="177">
        <f>SUMIF(AE9:AE36,"&lt;&gt;NOR",G9:G36)</f>
        <v>0</v>
      </c>
      <c r="H8" s="177"/>
      <c r="I8" s="177">
        <f>SUM(I9:I36)</f>
        <v>0</v>
      </c>
      <c r="J8" s="177"/>
      <c r="K8" s="177">
        <f>SUM(K9:K36)</f>
        <v>0</v>
      </c>
      <c r="L8" s="177"/>
      <c r="M8" s="177">
        <f>SUM(M9:M36)</f>
        <v>0</v>
      </c>
      <c r="N8" s="155"/>
      <c r="O8" s="155">
        <f>SUM(O9:O36)</f>
        <v>118.116</v>
      </c>
      <c r="P8" s="155"/>
      <c r="Q8" s="155">
        <f>SUM(Q9:Q36)</f>
        <v>0</v>
      </c>
      <c r="R8" s="155"/>
      <c r="S8" s="155"/>
      <c r="T8" s="172"/>
      <c r="U8" s="155">
        <f>SUM(U9:U36)</f>
        <v>504.78</v>
      </c>
      <c r="AE8" t="s">
        <v>86</v>
      </c>
    </row>
    <row r="9" spans="1:60" outlineLevel="1">
      <c r="A9" s="151">
        <v>1</v>
      </c>
      <c r="B9" s="157" t="s">
        <v>87</v>
      </c>
      <c r="C9" s="190" t="s">
        <v>88</v>
      </c>
      <c r="D9" s="159" t="s">
        <v>89</v>
      </c>
      <c r="E9" s="166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90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1">
        <v>2</v>
      </c>
      <c r="B10" s="157" t="s">
        <v>91</v>
      </c>
      <c r="C10" s="190" t="s">
        <v>92</v>
      </c>
      <c r="D10" s="159" t="s">
        <v>89</v>
      </c>
      <c r="E10" s="166">
        <v>1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60">
        <v>0</v>
      </c>
      <c r="O10" s="160">
        <f>ROUND(E10*N10,5)</f>
        <v>0</v>
      </c>
      <c r="P10" s="160">
        <v>0</v>
      </c>
      <c r="Q10" s="160">
        <f>ROUND(E10*P10,5)</f>
        <v>0</v>
      </c>
      <c r="R10" s="160"/>
      <c r="S10" s="160"/>
      <c r="T10" s="161">
        <v>0</v>
      </c>
      <c r="U10" s="160">
        <f>ROUND(E10*T10,2)</f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90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51">
        <v>3</v>
      </c>
      <c r="B11" s="157" t="s">
        <v>93</v>
      </c>
      <c r="C11" s="190" t="s">
        <v>94</v>
      </c>
      <c r="D11" s="159" t="s">
        <v>95</v>
      </c>
      <c r="E11" s="166">
        <v>322.08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0.22</v>
      </c>
      <c r="U11" s="160">
        <f>ROUND(E11*T11,2)</f>
        <v>70.86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90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51"/>
      <c r="B12" s="157"/>
      <c r="C12" s="191" t="s">
        <v>96</v>
      </c>
      <c r="D12" s="162"/>
      <c r="E12" s="167">
        <v>294</v>
      </c>
      <c r="F12" s="170"/>
      <c r="G12" s="170"/>
      <c r="H12" s="170"/>
      <c r="I12" s="170"/>
      <c r="J12" s="170"/>
      <c r="K12" s="170"/>
      <c r="L12" s="170"/>
      <c r="M12" s="170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97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1"/>
      <c r="B13" s="157"/>
      <c r="C13" s="191" t="s">
        <v>98</v>
      </c>
      <c r="D13" s="162"/>
      <c r="E13" s="167">
        <v>16.38</v>
      </c>
      <c r="F13" s="170"/>
      <c r="G13" s="170"/>
      <c r="H13" s="170"/>
      <c r="I13" s="170"/>
      <c r="J13" s="170"/>
      <c r="K13" s="170"/>
      <c r="L13" s="170"/>
      <c r="M13" s="170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97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1"/>
      <c r="B14" s="157"/>
      <c r="C14" s="191" t="s">
        <v>99</v>
      </c>
      <c r="D14" s="162"/>
      <c r="E14" s="167">
        <v>11.7</v>
      </c>
      <c r="F14" s="170"/>
      <c r="G14" s="170"/>
      <c r="H14" s="170"/>
      <c r="I14" s="170"/>
      <c r="J14" s="170"/>
      <c r="K14" s="170"/>
      <c r="L14" s="170"/>
      <c r="M14" s="170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97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1">
        <v>4</v>
      </c>
      <c r="B15" s="157" t="s">
        <v>100</v>
      </c>
      <c r="C15" s="190" t="s">
        <v>101</v>
      </c>
      <c r="D15" s="159" t="s">
        <v>95</v>
      </c>
      <c r="E15" s="166">
        <v>322.08</v>
      </c>
      <c r="F15" s="169"/>
      <c r="G15" s="170">
        <f>ROUND(E15*F15,2)</f>
        <v>0</v>
      </c>
      <c r="H15" s="169"/>
      <c r="I15" s="170">
        <f>ROUND(E15*H15,2)</f>
        <v>0</v>
      </c>
      <c r="J15" s="169"/>
      <c r="K15" s="170">
        <f>ROUND(E15*J15,2)</f>
        <v>0</v>
      </c>
      <c r="L15" s="170">
        <v>21</v>
      </c>
      <c r="M15" s="170">
        <f>G15*(1+L15/100)</f>
        <v>0</v>
      </c>
      <c r="N15" s="160">
        <v>0</v>
      </c>
      <c r="O15" s="160">
        <f>ROUND(E15*N15,5)</f>
        <v>0</v>
      </c>
      <c r="P15" s="160">
        <v>0</v>
      </c>
      <c r="Q15" s="160">
        <f>ROUND(E15*P15,5)</f>
        <v>0</v>
      </c>
      <c r="R15" s="160"/>
      <c r="S15" s="160"/>
      <c r="T15" s="161">
        <v>0.64680000000000004</v>
      </c>
      <c r="U15" s="160">
        <f>ROUND(E15*T15,2)</f>
        <v>208.32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90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51"/>
      <c r="B16" s="157"/>
      <c r="C16" s="191" t="s">
        <v>96</v>
      </c>
      <c r="D16" s="162"/>
      <c r="E16" s="167">
        <v>294</v>
      </c>
      <c r="F16" s="170"/>
      <c r="G16" s="170"/>
      <c r="H16" s="170"/>
      <c r="I16" s="170"/>
      <c r="J16" s="170"/>
      <c r="K16" s="170"/>
      <c r="L16" s="170"/>
      <c r="M16" s="170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97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1"/>
      <c r="B17" s="157"/>
      <c r="C17" s="191" t="s">
        <v>98</v>
      </c>
      <c r="D17" s="162"/>
      <c r="E17" s="167">
        <v>16.38</v>
      </c>
      <c r="F17" s="170"/>
      <c r="G17" s="170"/>
      <c r="H17" s="170"/>
      <c r="I17" s="170"/>
      <c r="J17" s="170"/>
      <c r="K17" s="170"/>
      <c r="L17" s="170"/>
      <c r="M17" s="170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97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1"/>
      <c r="B18" s="157"/>
      <c r="C18" s="191" t="s">
        <v>99</v>
      </c>
      <c r="D18" s="162"/>
      <c r="E18" s="167">
        <v>11.7</v>
      </c>
      <c r="F18" s="170"/>
      <c r="G18" s="170"/>
      <c r="H18" s="170"/>
      <c r="I18" s="170"/>
      <c r="J18" s="170"/>
      <c r="K18" s="170"/>
      <c r="L18" s="170"/>
      <c r="M18" s="170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97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51">
        <v>5</v>
      </c>
      <c r="B19" s="157" t="s">
        <v>102</v>
      </c>
      <c r="C19" s="190" t="s">
        <v>103</v>
      </c>
      <c r="D19" s="159" t="s">
        <v>95</v>
      </c>
      <c r="E19" s="166">
        <v>92.64</v>
      </c>
      <c r="F19" s="169"/>
      <c r="G19" s="170">
        <f>ROUND(E19*F19,2)</f>
        <v>0</v>
      </c>
      <c r="H19" s="169"/>
      <c r="I19" s="170">
        <f>ROUND(E19*H19,2)</f>
        <v>0</v>
      </c>
      <c r="J19" s="169"/>
      <c r="K19" s="170">
        <f>ROUND(E19*J19,2)</f>
        <v>0</v>
      </c>
      <c r="L19" s="170">
        <v>21</v>
      </c>
      <c r="M19" s="170">
        <f>G19*(1+L19/100)</f>
        <v>0</v>
      </c>
      <c r="N19" s="160">
        <v>0</v>
      </c>
      <c r="O19" s="160">
        <f>ROUND(E19*N19,5)</f>
        <v>0</v>
      </c>
      <c r="P19" s="160">
        <v>0</v>
      </c>
      <c r="Q19" s="160">
        <f>ROUND(E19*P19,5)</f>
        <v>0</v>
      </c>
      <c r="R19" s="160"/>
      <c r="S19" s="160"/>
      <c r="T19" s="161">
        <v>1.0999999999999999E-2</v>
      </c>
      <c r="U19" s="160">
        <f>ROUND(E19*T19,2)</f>
        <v>1.02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90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1"/>
      <c r="B20" s="157"/>
      <c r="C20" s="191" t="s">
        <v>104</v>
      </c>
      <c r="D20" s="162"/>
      <c r="E20" s="167">
        <v>92.64</v>
      </c>
      <c r="F20" s="170"/>
      <c r="G20" s="170"/>
      <c r="H20" s="170"/>
      <c r="I20" s="170"/>
      <c r="J20" s="170"/>
      <c r="K20" s="170"/>
      <c r="L20" s="170"/>
      <c r="M20" s="170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97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51">
        <v>6</v>
      </c>
      <c r="B21" s="157" t="s">
        <v>105</v>
      </c>
      <c r="C21" s="190" t="s">
        <v>106</v>
      </c>
      <c r="D21" s="159" t="s">
        <v>95</v>
      </c>
      <c r="E21" s="166">
        <v>92.64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60">
        <v>0</v>
      </c>
      <c r="O21" s="160">
        <f>ROUND(E21*N21,5)</f>
        <v>0</v>
      </c>
      <c r="P21" s="160">
        <v>0</v>
      </c>
      <c r="Q21" s="160">
        <f>ROUND(E21*P21,5)</f>
        <v>0</v>
      </c>
      <c r="R21" s="160"/>
      <c r="S21" s="160"/>
      <c r="T21" s="161">
        <v>5.2999999999999999E-2</v>
      </c>
      <c r="U21" s="160">
        <f>ROUND(E21*T21,2)</f>
        <v>4.91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90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1"/>
      <c r="B22" s="157"/>
      <c r="C22" s="191" t="s">
        <v>104</v>
      </c>
      <c r="D22" s="162"/>
      <c r="E22" s="167">
        <v>92.64</v>
      </c>
      <c r="F22" s="170"/>
      <c r="G22" s="170"/>
      <c r="H22" s="170"/>
      <c r="I22" s="170"/>
      <c r="J22" s="170"/>
      <c r="K22" s="170"/>
      <c r="L22" s="170"/>
      <c r="M22" s="170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97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1">
        <v>7</v>
      </c>
      <c r="B23" s="157" t="s">
        <v>107</v>
      </c>
      <c r="C23" s="190" t="s">
        <v>108</v>
      </c>
      <c r="D23" s="159" t="s">
        <v>95</v>
      </c>
      <c r="E23" s="166">
        <v>92.64</v>
      </c>
      <c r="F23" s="169"/>
      <c r="G23" s="170">
        <f>ROUND(E23*F23,2)</f>
        <v>0</v>
      </c>
      <c r="H23" s="169"/>
      <c r="I23" s="170">
        <f>ROUND(E23*H23,2)</f>
        <v>0</v>
      </c>
      <c r="J23" s="169"/>
      <c r="K23" s="170">
        <f>ROUND(E23*J23,2)</f>
        <v>0</v>
      </c>
      <c r="L23" s="170">
        <v>21</v>
      </c>
      <c r="M23" s="170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8.9999999999999993E-3</v>
      </c>
      <c r="U23" s="160">
        <f>ROUND(E23*T23,2)</f>
        <v>0.83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90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51"/>
      <c r="B24" s="157"/>
      <c r="C24" s="191" t="s">
        <v>104</v>
      </c>
      <c r="D24" s="162"/>
      <c r="E24" s="167">
        <v>92.64</v>
      </c>
      <c r="F24" s="170"/>
      <c r="G24" s="170"/>
      <c r="H24" s="170"/>
      <c r="I24" s="170"/>
      <c r="J24" s="170"/>
      <c r="K24" s="170"/>
      <c r="L24" s="170"/>
      <c r="M24" s="170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97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51">
        <v>8</v>
      </c>
      <c r="B25" s="157" t="s">
        <v>109</v>
      </c>
      <c r="C25" s="190" t="s">
        <v>110</v>
      </c>
      <c r="D25" s="159" t="s">
        <v>95</v>
      </c>
      <c r="E25" s="166">
        <v>214.22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0">
        <v>0</v>
      </c>
      <c r="O25" s="160">
        <f>ROUND(E25*N25,5)</f>
        <v>0</v>
      </c>
      <c r="P25" s="160">
        <v>0</v>
      </c>
      <c r="Q25" s="160">
        <f>ROUND(E25*P25,5)</f>
        <v>0</v>
      </c>
      <c r="R25" s="160"/>
      <c r="S25" s="160"/>
      <c r="T25" s="161">
        <v>0.20200000000000001</v>
      </c>
      <c r="U25" s="160">
        <f>ROUND(E25*T25,2)</f>
        <v>43.27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90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1"/>
      <c r="B26" s="157"/>
      <c r="C26" s="191" t="s">
        <v>111</v>
      </c>
      <c r="D26" s="162"/>
      <c r="E26" s="167">
        <v>214.22</v>
      </c>
      <c r="F26" s="170"/>
      <c r="G26" s="170"/>
      <c r="H26" s="170"/>
      <c r="I26" s="170"/>
      <c r="J26" s="170"/>
      <c r="K26" s="170"/>
      <c r="L26" s="170"/>
      <c r="M26" s="170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97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0.399999999999999" outlineLevel="1">
      <c r="A27" s="151">
        <v>9</v>
      </c>
      <c r="B27" s="157" t="s">
        <v>112</v>
      </c>
      <c r="C27" s="190" t="s">
        <v>113</v>
      </c>
      <c r="D27" s="159" t="s">
        <v>95</v>
      </c>
      <c r="E27" s="166">
        <v>69.48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60">
        <v>1.7</v>
      </c>
      <c r="O27" s="160">
        <f>ROUND(E27*N27,5)</f>
        <v>118.116</v>
      </c>
      <c r="P27" s="160">
        <v>0</v>
      </c>
      <c r="Q27" s="160">
        <f>ROUND(E27*P27,5)</f>
        <v>0</v>
      </c>
      <c r="R27" s="160"/>
      <c r="S27" s="160"/>
      <c r="T27" s="161">
        <v>1.587</v>
      </c>
      <c r="U27" s="160">
        <f>ROUND(E27*T27,2)</f>
        <v>110.26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90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51"/>
      <c r="B28" s="157"/>
      <c r="C28" s="191" t="s">
        <v>114</v>
      </c>
      <c r="D28" s="162"/>
      <c r="E28" s="167">
        <v>63</v>
      </c>
      <c r="F28" s="170"/>
      <c r="G28" s="170"/>
      <c r="H28" s="170"/>
      <c r="I28" s="170"/>
      <c r="J28" s="170"/>
      <c r="K28" s="170"/>
      <c r="L28" s="170"/>
      <c r="M28" s="170"/>
      <c r="N28" s="160"/>
      <c r="O28" s="160"/>
      <c r="P28" s="160"/>
      <c r="Q28" s="160"/>
      <c r="R28" s="160"/>
      <c r="S28" s="160"/>
      <c r="T28" s="161"/>
      <c r="U28" s="16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97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1"/>
      <c r="B29" s="157"/>
      <c r="C29" s="191" t="s">
        <v>115</v>
      </c>
      <c r="D29" s="162"/>
      <c r="E29" s="167">
        <v>3.78</v>
      </c>
      <c r="F29" s="170"/>
      <c r="G29" s="170"/>
      <c r="H29" s="170"/>
      <c r="I29" s="170"/>
      <c r="J29" s="170"/>
      <c r="K29" s="170"/>
      <c r="L29" s="170"/>
      <c r="M29" s="170"/>
      <c r="N29" s="160"/>
      <c r="O29" s="160"/>
      <c r="P29" s="160"/>
      <c r="Q29" s="160"/>
      <c r="R29" s="160"/>
      <c r="S29" s="160"/>
      <c r="T29" s="161"/>
      <c r="U29" s="16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97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1"/>
      <c r="B30" s="157"/>
      <c r="C30" s="191" t="s">
        <v>116</v>
      </c>
      <c r="D30" s="162"/>
      <c r="E30" s="167">
        <v>2.7</v>
      </c>
      <c r="F30" s="170"/>
      <c r="G30" s="170"/>
      <c r="H30" s="170"/>
      <c r="I30" s="170"/>
      <c r="J30" s="170"/>
      <c r="K30" s="170"/>
      <c r="L30" s="170"/>
      <c r="M30" s="170"/>
      <c r="N30" s="160"/>
      <c r="O30" s="160"/>
      <c r="P30" s="160"/>
      <c r="Q30" s="160"/>
      <c r="R30" s="160"/>
      <c r="S30" s="160"/>
      <c r="T30" s="161"/>
      <c r="U30" s="160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97</v>
      </c>
      <c r="AF30" s="150">
        <v>0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51">
        <v>10</v>
      </c>
      <c r="B31" s="157" t="s">
        <v>117</v>
      </c>
      <c r="C31" s="190" t="s">
        <v>118</v>
      </c>
      <c r="D31" s="159" t="s">
        <v>95</v>
      </c>
      <c r="E31" s="166">
        <v>69.48</v>
      </c>
      <c r="F31" s="169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60">
        <v>0</v>
      </c>
      <c r="O31" s="160">
        <f>ROUND(E31*N31,5)</f>
        <v>0</v>
      </c>
      <c r="P31" s="160">
        <v>0</v>
      </c>
      <c r="Q31" s="160">
        <f>ROUND(E31*P31,5)</f>
        <v>0</v>
      </c>
      <c r="R31" s="160"/>
      <c r="S31" s="160"/>
      <c r="T31" s="161">
        <v>0.94</v>
      </c>
      <c r="U31" s="160">
        <f>ROUND(E31*T31,2)</f>
        <v>65.31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90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1"/>
      <c r="B32" s="157"/>
      <c r="C32" s="191" t="s">
        <v>114</v>
      </c>
      <c r="D32" s="162"/>
      <c r="E32" s="167">
        <v>63</v>
      </c>
      <c r="F32" s="170"/>
      <c r="G32" s="170"/>
      <c r="H32" s="170"/>
      <c r="I32" s="170"/>
      <c r="J32" s="170"/>
      <c r="K32" s="170"/>
      <c r="L32" s="170"/>
      <c r="M32" s="170"/>
      <c r="N32" s="160"/>
      <c r="O32" s="160"/>
      <c r="P32" s="160"/>
      <c r="Q32" s="160"/>
      <c r="R32" s="160"/>
      <c r="S32" s="160"/>
      <c r="T32" s="161"/>
      <c r="U32" s="160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97</v>
      </c>
      <c r="AF32" s="150">
        <v>0</v>
      </c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51"/>
      <c r="B33" s="157"/>
      <c r="C33" s="191" t="s">
        <v>115</v>
      </c>
      <c r="D33" s="162"/>
      <c r="E33" s="167">
        <v>3.78</v>
      </c>
      <c r="F33" s="170"/>
      <c r="G33" s="170"/>
      <c r="H33" s="170"/>
      <c r="I33" s="170"/>
      <c r="J33" s="170"/>
      <c r="K33" s="170"/>
      <c r="L33" s="170"/>
      <c r="M33" s="170"/>
      <c r="N33" s="160"/>
      <c r="O33" s="160"/>
      <c r="P33" s="160"/>
      <c r="Q33" s="160"/>
      <c r="R33" s="160"/>
      <c r="S33" s="160"/>
      <c r="T33" s="161"/>
      <c r="U33" s="160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97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1"/>
      <c r="B34" s="157"/>
      <c r="C34" s="191" t="s">
        <v>116</v>
      </c>
      <c r="D34" s="162"/>
      <c r="E34" s="167">
        <v>2.7</v>
      </c>
      <c r="F34" s="170"/>
      <c r="G34" s="170"/>
      <c r="H34" s="170"/>
      <c r="I34" s="170"/>
      <c r="J34" s="170"/>
      <c r="K34" s="170"/>
      <c r="L34" s="170"/>
      <c r="M34" s="170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97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1">
        <v>11</v>
      </c>
      <c r="B35" s="157" t="s">
        <v>119</v>
      </c>
      <c r="C35" s="190" t="s">
        <v>120</v>
      </c>
      <c r="D35" s="159" t="s">
        <v>95</v>
      </c>
      <c r="E35" s="166">
        <v>88.78</v>
      </c>
      <c r="F35" s="169"/>
      <c r="G35" s="170">
        <f>ROUND(E35*F35,2)</f>
        <v>0</v>
      </c>
      <c r="H35" s="169"/>
      <c r="I35" s="170">
        <f>ROUND(E35*H35,2)</f>
        <v>0</v>
      </c>
      <c r="J35" s="169"/>
      <c r="K35" s="170">
        <f>ROUND(E35*J35,2)</f>
        <v>0</v>
      </c>
      <c r="L35" s="170">
        <v>21</v>
      </c>
      <c r="M35" s="170">
        <f>G35*(1+L35/100)</f>
        <v>0</v>
      </c>
      <c r="N35" s="160">
        <v>0</v>
      </c>
      <c r="O35" s="160">
        <f>ROUND(E35*N35,5)</f>
        <v>0</v>
      </c>
      <c r="P35" s="160">
        <v>0</v>
      </c>
      <c r="Q35" s="160">
        <f>ROUND(E35*P35,5)</f>
        <v>0</v>
      </c>
      <c r="R35" s="160"/>
      <c r="S35" s="160"/>
      <c r="T35" s="161">
        <v>0</v>
      </c>
      <c r="U35" s="160">
        <f>ROUND(E35*T35,2)</f>
        <v>0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90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>
      <c r="A36" s="151"/>
      <c r="B36" s="157"/>
      <c r="C36" s="191" t="s">
        <v>121</v>
      </c>
      <c r="D36" s="162"/>
      <c r="E36" s="167">
        <v>88.78</v>
      </c>
      <c r="F36" s="170"/>
      <c r="G36" s="170"/>
      <c r="H36" s="170"/>
      <c r="I36" s="170"/>
      <c r="J36" s="170"/>
      <c r="K36" s="170"/>
      <c r="L36" s="170"/>
      <c r="M36" s="170"/>
      <c r="N36" s="160"/>
      <c r="O36" s="160"/>
      <c r="P36" s="160"/>
      <c r="Q36" s="160"/>
      <c r="R36" s="160"/>
      <c r="S36" s="160"/>
      <c r="T36" s="161"/>
      <c r="U36" s="160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97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>
      <c r="A37" s="152" t="s">
        <v>85</v>
      </c>
      <c r="B37" s="158" t="s">
        <v>52</v>
      </c>
      <c r="C37" s="192" t="s">
        <v>53</v>
      </c>
      <c r="D37" s="163"/>
      <c r="E37" s="168"/>
      <c r="F37" s="171"/>
      <c r="G37" s="171">
        <f>SUMIF(AE38:AE41,"&lt;&gt;NOR",G38:G41)</f>
        <v>0</v>
      </c>
      <c r="H37" s="171"/>
      <c r="I37" s="171">
        <f>SUM(I38:I41)</f>
        <v>0</v>
      </c>
      <c r="J37" s="171"/>
      <c r="K37" s="171">
        <f>SUM(K38:K41)</f>
        <v>0</v>
      </c>
      <c r="L37" s="171"/>
      <c r="M37" s="171">
        <f>SUM(M38:M41)</f>
        <v>0</v>
      </c>
      <c r="N37" s="164"/>
      <c r="O37" s="164">
        <f>SUM(O38:O41)</f>
        <v>43.790230000000001</v>
      </c>
      <c r="P37" s="164"/>
      <c r="Q37" s="164">
        <f>SUM(Q38:Q41)</f>
        <v>0</v>
      </c>
      <c r="R37" s="164"/>
      <c r="S37" s="164"/>
      <c r="T37" s="165"/>
      <c r="U37" s="164">
        <f>SUM(U38:U41)</f>
        <v>30.5</v>
      </c>
      <c r="AE37" t="s">
        <v>86</v>
      </c>
    </row>
    <row r="38" spans="1:60" outlineLevel="1">
      <c r="A38" s="151">
        <v>12</v>
      </c>
      <c r="B38" s="157" t="s">
        <v>122</v>
      </c>
      <c r="C38" s="190" t="s">
        <v>123</v>
      </c>
      <c r="D38" s="159" t="s">
        <v>95</v>
      </c>
      <c r="E38" s="166">
        <v>23.16</v>
      </c>
      <c r="F38" s="169"/>
      <c r="G38" s="170">
        <f>ROUND(E38*F38,2)</f>
        <v>0</v>
      </c>
      <c r="H38" s="169"/>
      <c r="I38" s="170">
        <f>ROUND(E38*H38,2)</f>
        <v>0</v>
      </c>
      <c r="J38" s="169"/>
      <c r="K38" s="170">
        <f>ROUND(E38*J38,2)</f>
        <v>0</v>
      </c>
      <c r="L38" s="170">
        <v>21</v>
      </c>
      <c r="M38" s="170">
        <f>G38*(1+L38/100)</f>
        <v>0</v>
      </c>
      <c r="N38" s="160">
        <v>1.8907700000000001</v>
      </c>
      <c r="O38" s="160">
        <f>ROUND(E38*N38,5)</f>
        <v>43.790230000000001</v>
      </c>
      <c r="P38" s="160">
        <v>0</v>
      </c>
      <c r="Q38" s="160">
        <f>ROUND(E38*P38,5)</f>
        <v>0</v>
      </c>
      <c r="R38" s="160"/>
      <c r="S38" s="160"/>
      <c r="T38" s="161">
        <v>1.3169999999999999</v>
      </c>
      <c r="U38" s="160">
        <f>ROUND(E38*T38,2)</f>
        <v>30.5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90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>
      <c r="A39" s="151"/>
      <c r="B39" s="157"/>
      <c r="C39" s="191" t="s">
        <v>124</v>
      </c>
      <c r="D39" s="162"/>
      <c r="E39" s="167">
        <v>21</v>
      </c>
      <c r="F39" s="170"/>
      <c r="G39" s="170"/>
      <c r="H39" s="170"/>
      <c r="I39" s="170"/>
      <c r="J39" s="170"/>
      <c r="K39" s="170"/>
      <c r="L39" s="170"/>
      <c r="M39" s="170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97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51"/>
      <c r="B40" s="157"/>
      <c r="C40" s="191" t="s">
        <v>125</v>
      </c>
      <c r="D40" s="162"/>
      <c r="E40" s="167">
        <v>1.26</v>
      </c>
      <c r="F40" s="170"/>
      <c r="G40" s="170"/>
      <c r="H40" s="170"/>
      <c r="I40" s="170"/>
      <c r="J40" s="170"/>
      <c r="K40" s="170"/>
      <c r="L40" s="170"/>
      <c r="M40" s="170"/>
      <c r="N40" s="160"/>
      <c r="O40" s="160"/>
      <c r="P40" s="160"/>
      <c r="Q40" s="160"/>
      <c r="R40" s="160"/>
      <c r="S40" s="160"/>
      <c r="T40" s="161"/>
      <c r="U40" s="160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97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1"/>
      <c r="B41" s="157"/>
      <c r="C41" s="191" t="s">
        <v>126</v>
      </c>
      <c r="D41" s="162"/>
      <c r="E41" s="167">
        <v>0.9</v>
      </c>
      <c r="F41" s="170"/>
      <c r="G41" s="170"/>
      <c r="H41" s="170"/>
      <c r="I41" s="170"/>
      <c r="J41" s="170"/>
      <c r="K41" s="170"/>
      <c r="L41" s="170"/>
      <c r="M41" s="170"/>
      <c r="N41" s="160"/>
      <c r="O41" s="160"/>
      <c r="P41" s="160"/>
      <c r="Q41" s="160"/>
      <c r="R41" s="160"/>
      <c r="S41" s="160"/>
      <c r="T41" s="161"/>
      <c r="U41" s="16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97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>
      <c r="A42" s="152" t="s">
        <v>85</v>
      </c>
      <c r="B42" s="158" t="s">
        <v>54</v>
      </c>
      <c r="C42" s="192" t="s">
        <v>55</v>
      </c>
      <c r="D42" s="163"/>
      <c r="E42" s="168"/>
      <c r="F42" s="171"/>
      <c r="G42" s="171">
        <f>SUMIF(AE43:AE48,"&lt;&gt;NOR",G43:G48)</f>
        <v>0</v>
      </c>
      <c r="H42" s="171"/>
      <c r="I42" s="171">
        <f>SUM(I43:I48)</f>
        <v>0</v>
      </c>
      <c r="J42" s="171"/>
      <c r="K42" s="171">
        <f>SUM(K43:K48)</f>
        <v>0</v>
      </c>
      <c r="L42" s="171"/>
      <c r="M42" s="171">
        <f>SUM(M43:M48)</f>
        <v>0</v>
      </c>
      <c r="N42" s="164"/>
      <c r="O42" s="164">
        <f>SUM(O43:O48)</f>
        <v>42.499600000000001</v>
      </c>
      <c r="P42" s="164"/>
      <c r="Q42" s="164">
        <f>SUM(Q43:Q48)</f>
        <v>0</v>
      </c>
      <c r="R42" s="164"/>
      <c r="S42" s="164"/>
      <c r="T42" s="165"/>
      <c r="U42" s="164">
        <f>SUM(U43:U48)</f>
        <v>50</v>
      </c>
      <c r="AE42" t="s">
        <v>86</v>
      </c>
    </row>
    <row r="43" spans="1:60" ht="20.399999999999999" outlineLevel="1">
      <c r="A43" s="151">
        <v>13</v>
      </c>
      <c r="B43" s="157" t="s">
        <v>127</v>
      </c>
      <c r="C43" s="190" t="s">
        <v>128</v>
      </c>
      <c r="D43" s="159" t="s">
        <v>129</v>
      </c>
      <c r="E43" s="166">
        <v>350</v>
      </c>
      <c r="F43" s="169"/>
      <c r="G43" s="170">
        <f t="shared" ref="G43:G48" si="0">ROUND(E43*F43,2)</f>
        <v>0</v>
      </c>
      <c r="H43" s="169"/>
      <c r="I43" s="170">
        <f t="shared" ref="I43:I48" si="1">ROUND(E43*H43,2)</f>
        <v>0</v>
      </c>
      <c r="J43" s="169"/>
      <c r="K43" s="170">
        <f t="shared" ref="K43:K48" si="2">ROUND(E43*J43,2)</f>
        <v>0</v>
      </c>
      <c r="L43" s="170">
        <v>21</v>
      </c>
      <c r="M43" s="170">
        <f t="shared" ref="M43:M48" si="3">G43*(1+L43/100)</f>
        <v>0</v>
      </c>
      <c r="N43" s="160">
        <v>0.11849999999999999</v>
      </c>
      <c r="O43" s="160">
        <f t="shared" ref="O43:O48" si="4">ROUND(E43*N43,5)</f>
        <v>41.475000000000001</v>
      </c>
      <c r="P43" s="160">
        <v>0</v>
      </c>
      <c r="Q43" s="160">
        <f t="shared" ref="Q43:Q48" si="5">ROUND(E43*P43,5)</f>
        <v>0</v>
      </c>
      <c r="R43" s="160"/>
      <c r="S43" s="160"/>
      <c r="T43" s="161">
        <v>0</v>
      </c>
      <c r="U43" s="160">
        <f t="shared" ref="U43:U48" si="6">ROUND(E43*T43,2)</f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90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51">
        <v>14</v>
      </c>
      <c r="B44" s="157" t="s">
        <v>130</v>
      </c>
      <c r="C44" s="190" t="s">
        <v>131</v>
      </c>
      <c r="D44" s="159" t="s">
        <v>89</v>
      </c>
      <c r="E44" s="166">
        <v>1</v>
      </c>
      <c r="F44" s="169"/>
      <c r="G44" s="170">
        <f t="shared" si="0"/>
        <v>0</v>
      </c>
      <c r="H44" s="169"/>
      <c r="I44" s="170">
        <f t="shared" si="1"/>
        <v>0</v>
      </c>
      <c r="J44" s="169"/>
      <c r="K44" s="170">
        <f t="shared" si="2"/>
        <v>0</v>
      </c>
      <c r="L44" s="170">
        <v>21</v>
      </c>
      <c r="M44" s="170">
        <f t="shared" si="3"/>
        <v>0</v>
      </c>
      <c r="N44" s="160">
        <v>1.26E-2</v>
      </c>
      <c r="O44" s="160">
        <f t="shared" si="4"/>
        <v>1.26E-2</v>
      </c>
      <c r="P44" s="160">
        <v>0</v>
      </c>
      <c r="Q44" s="160">
        <f t="shared" si="5"/>
        <v>0</v>
      </c>
      <c r="R44" s="160"/>
      <c r="S44" s="160"/>
      <c r="T44" s="161">
        <v>0</v>
      </c>
      <c r="U44" s="160">
        <f t="shared" si="6"/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90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0.399999999999999" outlineLevel="1">
      <c r="A45" s="151">
        <v>15</v>
      </c>
      <c r="B45" s="157" t="s">
        <v>132</v>
      </c>
      <c r="C45" s="190" t="s">
        <v>133</v>
      </c>
      <c r="D45" s="159" t="s">
        <v>89</v>
      </c>
      <c r="E45" s="166">
        <v>8</v>
      </c>
      <c r="F45" s="169"/>
      <c r="G45" s="170">
        <f t="shared" si="0"/>
        <v>0</v>
      </c>
      <c r="H45" s="169"/>
      <c r="I45" s="170">
        <f t="shared" si="1"/>
        <v>0</v>
      </c>
      <c r="J45" s="169"/>
      <c r="K45" s="170">
        <f t="shared" si="2"/>
        <v>0</v>
      </c>
      <c r="L45" s="170">
        <v>21</v>
      </c>
      <c r="M45" s="170">
        <f t="shared" si="3"/>
        <v>0</v>
      </c>
      <c r="N45" s="160">
        <v>0.1265</v>
      </c>
      <c r="O45" s="160">
        <f t="shared" si="4"/>
        <v>1.012</v>
      </c>
      <c r="P45" s="160">
        <v>0</v>
      </c>
      <c r="Q45" s="160">
        <f t="shared" si="5"/>
        <v>0</v>
      </c>
      <c r="R45" s="160"/>
      <c r="S45" s="160"/>
      <c r="T45" s="161">
        <v>0</v>
      </c>
      <c r="U45" s="160">
        <f t="shared" si="6"/>
        <v>0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90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51">
        <v>16</v>
      </c>
      <c r="B46" s="157" t="s">
        <v>134</v>
      </c>
      <c r="C46" s="190" t="s">
        <v>135</v>
      </c>
      <c r="D46" s="159" t="s">
        <v>89</v>
      </c>
      <c r="E46" s="166">
        <v>1</v>
      </c>
      <c r="F46" s="169"/>
      <c r="G46" s="170">
        <f t="shared" si="0"/>
        <v>0</v>
      </c>
      <c r="H46" s="169"/>
      <c r="I46" s="170">
        <f t="shared" si="1"/>
        <v>0</v>
      </c>
      <c r="J46" s="169"/>
      <c r="K46" s="170">
        <f t="shared" si="2"/>
        <v>0</v>
      </c>
      <c r="L46" s="170">
        <v>21</v>
      </c>
      <c r="M46" s="170">
        <f t="shared" si="3"/>
        <v>0</v>
      </c>
      <c r="N46" s="160">
        <v>0</v>
      </c>
      <c r="O46" s="160">
        <f t="shared" si="4"/>
        <v>0</v>
      </c>
      <c r="P46" s="160">
        <v>0</v>
      </c>
      <c r="Q46" s="160">
        <f t="shared" si="5"/>
        <v>0</v>
      </c>
      <c r="R46" s="160"/>
      <c r="S46" s="160"/>
      <c r="T46" s="161">
        <v>0</v>
      </c>
      <c r="U46" s="160">
        <f t="shared" si="6"/>
        <v>0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90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51">
        <v>17</v>
      </c>
      <c r="B47" s="157" t="s">
        <v>136</v>
      </c>
      <c r="C47" s="190" t="s">
        <v>137</v>
      </c>
      <c r="D47" s="159" t="s">
        <v>89</v>
      </c>
      <c r="E47" s="166">
        <v>1</v>
      </c>
      <c r="F47" s="169"/>
      <c r="G47" s="170">
        <f t="shared" si="0"/>
        <v>0</v>
      </c>
      <c r="H47" s="169"/>
      <c r="I47" s="170">
        <f t="shared" si="1"/>
        <v>0</v>
      </c>
      <c r="J47" s="169"/>
      <c r="K47" s="170">
        <f t="shared" si="2"/>
        <v>0</v>
      </c>
      <c r="L47" s="170">
        <v>21</v>
      </c>
      <c r="M47" s="170">
        <f t="shared" si="3"/>
        <v>0</v>
      </c>
      <c r="N47" s="160">
        <v>0</v>
      </c>
      <c r="O47" s="160">
        <f t="shared" si="4"/>
        <v>0</v>
      </c>
      <c r="P47" s="160">
        <v>0</v>
      </c>
      <c r="Q47" s="160">
        <f t="shared" si="5"/>
        <v>0</v>
      </c>
      <c r="R47" s="160"/>
      <c r="S47" s="160"/>
      <c r="T47" s="161">
        <v>0</v>
      </c>
      <c r="U47" s="160">
        <f t="shared" si="6"/>
        <v>0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90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51">
        <v>18</v>
      </c>
      <c r="B48" s="157" t="s">
        <v>138</v>
      </c>
      <c r="C48" s="190" t="s">
        <v>139</v>
      </c>
      <c r="D48" s="159" t="s">
        <v>89</v>
      </c>
      <c r="E48" s="166">
        <v>1</v>
      </c>
      <c r="F48" s="169"/>
      <c r="G48" s="170">
        <f t="shared" si="0"/>
        <v>0</v>
      </c>
      <c r="H48" s="169"/>
      <c r="I48" s="170">
        <f t="shared" si="1"/>
        <v>0</v>
      </c>
      <c r="J48" s="169"/>
      <c r="K48" s="170">
        <f t="shared" si="2"/>
        <v>0</v>
      </c>
      <c r="L48" s="170">
        <v>21</v>
      </c>
      <c r="M48" s="170">
        <f t="shared" si="3"/>
        <v>0</v>
      </c>
      <c r="N48" s="160">
        <v>0</v>
      </c>
      <c r="O48" s="160">
        <f t="shared" si="4"/>
        <v>0</v>
      </c>
      <c r="P48" s="160">
        <v>0</v>
      </c>
      <c r="Q48" s="160">
        <f t="shared" si="5"/>
        <v>0</v>
      </c>
      <c r="R48" s="160"/>
      <c r="S48" s="160"/>
      <c r="T48" s="161">
        <v>50</v>
      </c>
      <c r="U48" s="160">
        <f t="shared" si="6"/>
        <v>50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90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>
      <c r="A49" s="152" t="s">
        <v>85</v>
      </c>
      <c r="B49" s="158" t="s">
        <v>56</v>
      </c>
      <c r="C49" s="192" t="s">
        <v>57</v>
      </c>
      <c r="D49" s="163"/>
      <c r="E49" s="168"/>
      <c r="F49" s="171"/>
      <c r="G49" s="171">
        <f>SUMIF(AE50:AE50,"&lt;&gt;NOR",G50:G50)</f>
        <v>0</v>
      </c>
      <c r="H49" s="171"/>
      <c r="I49" s="171">
        <f>SUM(I50:I50)</f>
        <v>0</v>
      </c>
      <c r="J49" s="171"/>
      <c r="K49" s="171">
        <f>SUM(K50:K50)</f>
        <v>0</v>
      </c>
      <c r="L49" s="171"/>
      <c r="M49" s="171">
        <f>SUM(M50:M50)</f>
        <v>0</v>
      </c>
      <c r="N49" s="164"/>
      <c r="O49" s="164">
        <f>SUM(O50:O50)</f>
        <v>0</v>
      </c>
      <c r="P49" s="164"/>
      <c r="Q49" s="164">
        <f>SUM(Q50:Q50)</f>
        <v>0</v>
      </c>
      <c r="R49" s="164"/>
      <c r="S49" s="164"/>
      <c r="T49" s="165"/>
      <c r="U49" s="164">
        <f>SUM(U50:U50)</f>
        <v>43.23</v>
      </c>
      <c r="AE49" t="s">
        <v>86</v>
      </c>
    </row>
    <row r="50" spans="1:60" outlineLevel="1">
      <c r="A50" s="151">
        <v>19</v>
      </c>
      <c r="B50" s="157" t="s">
        <v>140</v>
      </c>
      <c r="C50" s="190" t="s">
        <v>141</v>
      </c>
      <c r="D50" s="159" t="s">
        <v>142</v>
      </c>
      <c r="E50" s="166">
        <v>204.4058</v>
      </c>
      <c r="F50" s="169"/>
      <c r="G50" s="170">
        <f>ROUND(E50*F50,2)</f>
        <v>0</v>
      </c>
      <c r="H50" s="169"/>
      <c r="I50" s="170">
        <f>ROUND(E50*H50,2)</f>
        <v>0</v>
      </c>
      <c r="J50" s="169"/>
      <c r="K50" s="170">
        <f>ROUND(E50*J50,2)</f>
        <v>0</v>
      </c>
      <c r="L50" s="170">
        <v>21</v>
      </c>
      <c r="M50" s="170">
        <f>G50*(1+L50/100)</f>
        <v>0</v>
      </c>
      <c r="N50" s="160">
        <v>0</v>
      </c>
      <c r="O50" s="160">
        <f>ROUND(E50*N50,5)</f>
        <v>0</v>
      </c>
      <c r="P50" s="160">
        <v>0</v>
      </c>
      <c r="Q50" s="160">
        <f>ROUND(E50*P50,5)</f>
        <v>0</v>
      </c>
      <c r="R50" s="160"/>
      <c r="S50" s="160"/>
      <c r="T50" s="161">
        <v>0.21149999999999999</v>
      </c>
      <c r="U50" s="160">
        <f>ROUND(E50*T50,2)</f>
        <v>43.23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90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>
      <c r="A51" s="152" t="s">
        <v>85</v>
      </c>
      <c r="B51" s="158" t="s">
        <v>58</v>
      </c>
      <c r="C51" s="192" t="s">
        <v>26</v>
      </c>
      <c r="D51" s="163"/>
      <c r="E51" s="168"/>
      <c r="F51" s="171"/>
      <c r="G51" s="171">
        <f>SUMIF(AE52:AE53,"&lt;&gt;NOR",G52:G53)</f>
        <v>0</v>
      </c>
      <c r="H51" s="171"/>
      <c r="I51" s="171">
        <f>SUM(I52:I53)</f>
        <v>0</v>
      </c>
      <c r="J51" s="171"/>
      <c r="K51" s="171">
        <f>SUM(K52:K53)</f>
        <v>0</v>
      </c>
      <c r="L51" s="171"/>
      <c r="M51" s="171">
        <f>SUM(M52:M53)</f>
        <v>0</v>
      </c>
      <c r="N51" s="164"/>
      <c r="O51" s="164">
        <f>SUM(O52:O53)</f>
        <v>0</v>
      </c>
      <c r="P51" s="164"/>
      <c r="Q51" s="164">
        <f>SUM(Q52:Q53)</f>
        <v>0</v>
      </c>
      <c r="R51" s="164"/>
      <c r="S51" s="164"/>
      <c r="T51" s="165"/>
      <c r="U51" s="164">
        <f>SUM(U52:U53)</f>
        <v>0</v>
      </c>
      <c r="AE51" t="s">
        <v>86</v>
      </c>
    </row>
    <row r="52" spans="1:60" outlineLevel="1">
      <c r="A52" s="151">
        <v>20</v>
      </c>
      <c r="B52" s="157" t="s">
        <v>143</v>
      </c>
      <c r="C52" s="190" t="s">
        <v>144</v>
      </c>
      <c r="D52" s="159" t="s">
        <v>89</v>
      </c>
      <c r="E52" s="166">
        <v>1</v>
      </c>
      <c r="F52" s="169"/>
      <c r="G52" s="170">
        <f>ROUND(E52*F52,2)</f>
        <v>0</v>
      </c>
      <c r="H52" s="169"/>
      <c r="I52" s="170">
        <f>ROUND(E52*H52,2)</f>
        <v>0</v>
      </c>
      <c r="J52" s="169"/>
      <c r="K52" s="170">
        <f>ROUND(E52*J52,2)</f>
        <v>0</v>
      </c>
      <c r="L52" s="170">
        <v>21</v>
      </c>
      <c r="M52" s="170">
        <f>G52*(1+L52/100)</f>
        <v>0</v>
      </c>
      <c r="N52" s="160">
        <v>0</v>
      </c>
      <c r="O52" s="160">
        <f>ROUND(E52*N52,5)</f>
        <v>0</v>
      </c>
      <c r="P52" s="160">
        <v>0</v>
      </c>
      <c r="Q52" s="160">
        <f>ROUND(E52*P52,5)</f>
        <v>0</v>
      </c>
      <c r="R52" s="160"/>
      <c r="S52" s="160"/>
      <c r="T52" s="161">
        <v>0</v>
      </c>
      <c r="U52" s="160">
        <f>ROUND(E52*T52,2)</f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90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>
      <c r="A53" s="178">
        <v>21</v>
      </c>
      <c r="B53" s="179" t="s">
        <v>145</v>
      </c>
      <c r="C53" s="193" t="s">
        <v>146</v>
      </c>
      <c r="D53" s="180" t="s">
        <v>147</v>
      </c>
      <c r="E53" s="181">
        <v>1</v>
      </c>
      <c r="F53" s="182"/>
      <c r="G53" s="183">
        <f>ROUND(E53*F53,2)</f>
        <v>0</v>
      </c>
      <c r="H53" s="182"/>
      <c r="I53" s="183">
        <f>ROUND(E53*H53,2)</f>
        <v>0</v>
      </c>
      <c r="J53" s="182"/>
      <c r="K53" s="183">
        <f>ROUND(E53*J53,2)</f>
        <v>0</v>
      </c>
      <c r="L53" s="183">
        <v>21</v>
      </c>
      <c r="M53" s="183">
        <f>G53*(1+L53/100)</f>
        <v>0</v>
      </c>
      <c r="N53" s="184">
        <v>0</v>
      </c>
      <c r="O53" s="184">
        <f>ROUND(E53*N53,5)</f>
        <v>0</v>
      </c>
      <c r="P53" s="184">
        <v>0</v>
      </c>
      <c r="Q53" s="184">
        <f>ROUND(E53*P53,5)</f>
        <v>0</v>
      </c>
      <c r="R53" s="184"/>
      <c r="S53" s="184"/>
      <c r="T53" s="185">
        <v>0</v>
      </c>
      <c r="U53" s="184">
        <f>ROUND(E53*T53,2)</f>
        <v>0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90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>
      <c r="A54" s="6"/>
      <c r="B54" s="7" t="s">
        <v>148</v>
      </c>
      <c r="C54" s="194" t="s">
        <v>148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>
      <c r="A55" s="186"/>
      <c r="B55" s="187">
        <v>26</v>
      </c>
      <c r="C55" s="195" t="s">
        <v>148</v>
      </c>
      <c r="D55" s="188"/>
      <c r="E55" s="188"/>
      <c r="F55" s="188"/>
      <c r="G55" s="189">
        <f>G8+G37+G42+G49+G51</f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f>SUMIF(L7:L53,AC54,G7:G53)</f>
        <v>0</v>
      </c>
      <c r="AD55">
        <f>SUMIF(L7:L53,AD54,G7:G53)</f>
        <v>0</v>
      </c>
      <c r="AE55" t="s">
        <v>149</v>
      </c>
    </row>
    <row r="56" spans="1:60">
      <c r="A56" s="6"/>
      <c r="B56" s="7" t="s">
        <v>148</v>
      </c>
      <c r="C56" s="194" t="s">
        <v>148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>
      <c r="A57" s="6"/>
      <c r="B57" s="7" t="s">
        <v>148</v>
      </c>
      <c r="C57" s="194" t="s">
        <v>148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>
      <c r="A58" s="265">
        <v>33</v>
      </c>
      <c r="B58" s="265"/>
      <c r="C58" s="26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>
      <c r="A59" s="249"/>
      <c r="B59" s="250"/>
      <c r="C59" s="251"/>
      <c r="D59" s="250"/>
      <c r="E59" s="250"/>
      <c r="F59" s="250"/>
      <c r="G59" s="252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E59" t="s">
        <v>150</v>
      </c>
    </row>
    <row r="60" spans="1:60">
      <c r="A60" s="253"/>
      <c r="B60" s="254"/>
      <c r="C60" s="255"/>
      <c r="D60" s="254"/>
      <c r="E60" s="254"/>
      <c r="F60" s="254"/>
      <c r="G60" s="25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253"/>
      <c r="B61" s="254"/>
      <c r="C61" s="255"/>
      <c r="D61" s="254"/>
      <c r="E61" s="254"/>
      <c r="F61" s="254"/>
      <c r="G61" s="25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3"/>
      <c r="B62" s="254"/>
      <c r="C62" s="255"/>
      <c r="D62" s="254"/>
      <c r="E62" s="254"/>
      <c r="F62" s="254"/>
      <c r="G62" s="25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A63" s="257"/>
      <c r="B63" s="258"/>
      <c r="C63" s="259"/>
      <c r="D63" s="258"/>
      <c r="E63" s="258"/>
      <c r="F63" s="258"/>
      <c r="G63" s="260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6"/>
      <c r="B64" s="7" t="s">
        <v>148</v>
      </c>
      <c r="C64" s="194" t="s">
        <v>148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3:31">
      <c r="C65" s="196"/>
      <c r="AE65" t="s">
        <v>151</v>
      </c>
    </row>
  </sheetData>
  <mergeCells count="6">
    <mergeCell ref="A59:G63"/>
    <mergeCell ref="A1:G1"/>
    <mergeCell ref="C2:G2"/>
    <mergeCell ref="C3:G3"/>
    <mergeCell ref="C4:G4"/>
    <mergeCell ref="A58:C58"/>
  </mergeCells>
  <phoneticPr fontId="16" type="noConversion"/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 Pol'!Print_Area</vt:lpstr>
      <vt:lpstr>Stavba!Print_Area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Václavek NTB</dc:creator>
  <cp:lastModifiedBy>Jiří</cp:lastModifiedBy>
  <cp:lastPrinted>2014-02-28T09:52:57Z</cp:lastPrinted>
  <dcterms:created xsi:type="dcterms:W3CDTF">2009-04-08T07:15:50Z</dcterms:created>
  <dcterms:modified xsi:type="dcterms:W3CDTF">2018-03-12T11:04:31Z</dcterms:modified>
</cp:coreProperties>
</file>